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activeTab="1"/>
  </bookViews>
  <sheets>
    <sheet name="Лист1" sheetId="9" r:id="rId1"/>
    <sheet name="2021" sheetId="8" r:id="rId2"/>
  </sheets>
  <definedNames>
    <definedName name="postf" localSheetId="1">#REF!</definedName>
    <definedName name="postf">#REF!</definedName>
    <definedName name="_xlnm.Print_Area" localSheetId="1">'2021'!$A$1:$N$48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J42" i="8" l="1"/>
  <c r="E42" i="8"/>
  <c r="F35" i="8"/>
  <c r="G35" i="8" s="1"/>
  <c r="I35" i="8" s="1"/>
  <c r="N35" i="8" s="1"/>
  <c r="F34" i="8"/>
  <c r="G34" i="8" s="1"/>
  <c r="I34" i="8" l="1"/>
  <c r="I42" i="8" s="1"/>
  <c r="F28" i="8"/>
  <c r="G28" i="8" s="1"/>
  <c r="H28" i="8" s="1"/>
  <c r="N34" i="8" l="1"/>
  <c r="I28" i="8"/>
  <c r="N28" i="8" s="1"/>
  <c r="F31" i="8"/>
  <c r="G31" i="8" s="1"/>
  <c r="H31" i="8" s="1"/>
  <c r="I31" i="8" l="1"/>
  <c r="N31" i="8" s="1"/>
  <c r="F29" i="8" l="1"/>
  <c r="F24" i="8" l="1"/>
  <c r="G24" i="8" s="1"/>
  <c r="H24" i="8" s="1"/>
  <c r="F23" i="8"/>
  <c r="I24" i="8" l="1"/>
  <c r="N24" i="8" s="1"/>
  <c r="G29" i="8"/>
  <c r="H29" i="8" s="1"/>
  <c r="J29" i="8" l="1"/>
  <c r="I29" i="8"/>
  <c r="N29" i="8" l="1"/>
  <c r="F40" i="8"/>
  <c r="G40" i="8" s="1"/>
  <c r="N40" i="8" s="1"/>
  <c r="F25" i="8" l="1"/>
  <c r="G25" i="8" s="1"/>
  <c r="H25" i="8" s="1"/>
  <c r="I25" i="8" s="1"/>
  <c r="F30" i="8" l="1"/>
  <c r="G30" i="8" s="1"/>
  <c r="F41" i="8" l="1"/>
  <c r="K33" i="8" l="1"/>
  <c r="L33" i="8"/>
  <c r="M33" i="8"/>
  <c r="E33" i="8"/>
  <c r="F32" i="8"/>
  <c r="G32" i="8" s="1"/>
  <c r="H32" i="8" s="1"/>
  <c r="I32" i="8" s="1"/>
  <c r="F26" i="8"/>
  <c r="G26" i="8" s="1"/>
  <c r="H26" i="8" s="1"/>
  <c r="I26" i="8" s="1"/>
  <c r="N32" i="8" l="1"/>
  <c r="N26" i="8"/>
  <c r="F22" i="8"/>
  <c r="F21" i="8"/>
  <c r="G21" i="8" l="1"/>
  <c r="H21" i="8"/>
  <c r="I21" i="8" s="1"/>
  <c r="H22" i="8"/>
  <c r="I22" i="8" s="1"/>
  <c r="G22" i="8"/>
  <c r="F39" i="8"/>
  <c r="F37" i="8"/>
  <c r="F38" i="8"/>
  <c r="F36" i="8"/>
  <c r="G36" i="8" s="1"/>
  <c r="F27" i="8"/>
  <c r="G23" i="8"/>
  <c r="F19" i="8"/>
  <c r="F20" i="8" s="1"/>
  <c r="G20" i="8" s="1"/>
  <c r="H23" i="8" l="1"/>
  <c r="I23" i="8" s="1"/>
  <c r="K36" i="8"/>
  <c r="K42" i="8" s="1"/>
  <c r="N22" i="8"/>
  <c r="G41" i="8"/>
  <c r="G39" i="8"/>
  <c r="M41" i="8" l="1"/>
  <c r="M42" i="8" s="1"/>
  <c r="L41" i="8"/>
  <c r="L42" i="8" s="1"/>
  <c r="N23" i="8"/>
  <c r="H30" i="8" l="1"/>
  <c r="I30" i="8" s="1"/>
  <c r="H42" i="8"/>
  <c r="M43" i="8"/>
  <c r="L43" i="8"/>
  <c r="E43" i="8"/>
  <c r="N41" i="8"/>
  <c r="N39" i="8"/>
  <c r="G38" i="8"/>
  <c r="N38" i="8" s="1"/>
  <c r="G37" i="8"/>
  <c r="N36" i="8"/>
  <c r="G27" i="8"/>
  <c r="H27" i="8" s="1"/>
  <c r="G19" i="8"/>
  <c r="G42" i="8" l="1"/>
  <c r="N37" i="8"/>
  <c r="N42" i="8" s="1"/>
  <c r="N21" i="8"/>
  <c r="H19" i="8"/>
  <c r="G33" i="8"/>
  <c r="I27" i="8"/>
  <c r="N27" i="8" s="1"/>
  <c r="N30" i="8"/>
  <c r="N25" i="8"/>
  <c r="K43" i="8"/>
  <c r="H20" i="8" l="1"/>
  <c r="H33" i="8" s="1"/>
  <c r="H43" i="8" s="1"/>
  <c r="G43" i="8"/>
  <c r="J33" i="8"/>
  <c r="I19" i="8"/>
  <c r="N19" i="8" s="1"/>
  <c r="I20" i="8" l="1"/>
  <c r="I33" i="8" s="1"/>
  <c r="I43" i="8" s="1"/>
  <c r="J43" i="8"/>
  <c r="N20" i="8" l="1"/>
  <c r="N33" i="8" s="1"/>
  <c r="N43" i="8" s="1"/>
</calcChain>
</file>

<file path=xl/comments1.xml><?xml version="1.0" encoding="utf-8"?>
<comments xmlns="http://schemas.openxmlformats.org/spreadsheetml/2006/main">
  <authors>
    <author>Автор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лісніченко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E2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гребіник св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<sst xmlns="http://schemas.openxmlformats.org/spreadsheetml/2006/main" count="78" uniqueCount="68">
  <si>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</si>
  <si>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</si>
  <si>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</si>
  <si>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</si>
  <si>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</si>
  <si>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</si>
  <si>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</si>
  <si>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</si>
  <si>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</si>
  <si>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</si>
  <si>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</si>
  <si>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</si>
  <si>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</si>
  <si>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</si>
  <si>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</si>
  <si>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</si>
  <si>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</si>
  <si>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</si>
  <si>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</si>
  <si>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</si>
  <si>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</si>
  <si>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</si>
  <si>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</si>
  <si>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</si>
  <si>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</si>
  <si>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</si>
  <si>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</si>
  <si>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</si>
  <si>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</si>
  <si>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</si>
  <si>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</si>
  <si>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</si>
  <si>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</si>
  <si>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</si>
  <si>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</si>
  <si>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</si>
  <si>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</si>
  <si>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</si>
  <si>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</si>
  <si>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</si>
  <si>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</si>
  <si>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</si>
  <si>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</si>
  <si>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>Міський голова</t>
  </si>
  <si>
    <t>________________   Юрій БОВА</t>
  </si>
  <si>
    <t xml:space="preserve">Начальник  фінансового управління </t>
  </si>
  <si>
    <t>Прибиральник службових приміщень</t>
  </si>
  <si>
    <t xml:space="preserve">Робітник з комплексного обслуговування й ремонту будинків </t>
  </si>
  <si>
    <t>______________Анна ЗУБОВА</t>
  </si>
  <si>
    <t>Начальник відділу освіти</t>
  </si>
  <si>
    <t>Тренер-викладач з легкої  атлетики</t>
  </si>
  <si>
    <t xml:space="preserve">Тренер-викладач з боксу </t>
  </si>
  <si>
    <t>Тренер-викладач з дзюдо</t>
  </si>
  <si>
    <t>Тренер-викладач з самбо</t>
  </si>
  <si>
    <t>Тренер-викладач з боксу</t>
  </si>
  <si>
    <t>Тренер-викладач з кікбоксингу</t>
  </si>
  <si>
    <t>Тренер-викладач з козацького двобою</t>
  </si>
  <si>
    <t>Тренер-викладач з панкратіону</t>
  </si>
  <si>
    <t>Тренер-викладач з лижних гонок</t>
  </si>
  <si>
    <t>Лікар</t>
  </si>
  <si>
    <t>Сестра медична</t>
  </si>
  <si>
    <t>*</t>
  </si>
  <si>
    <t>штат у кількості 15,5 штатних одиниць</t>
  </si>
  <si>
    <t>____________ Альона КАЛІНІЧЕНКО</t>
  </si>
  <si>
    <t>з 01 вересня 2025 року</t>
  </si>
  <si>
    <t>за посадовими окладами 151736,77 гривень</t>
  </si>
  <si>
    <t>Додаток  10</t>
  </si>
  <si>
    <t>від 19 вересня 2025 року № 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</si>
</sst>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0" fontId="2" fillId="4" borderId="2" xfId="1" applyFont="1" applyFill="1" applyBorder="1" applyAlignment="1">
      <alignment horizontal="center" wrapText="1"/>
    </xf>
    <xf numFmtId="0" fontId="8" fillId="4" borderId="0" xfId="1" applyFont="1" applyFill="1" applyBorder="1" applyAlignment="1">
      <alignment horizontal="left" wrapText="1"/>
    </xf>
    <xf numFmtId="0" fontId="8" fillId="4" borderId="3" xfId="1" applyFont="1" applyFill="1" applyBorder="1" applyAlignment="1">
      <alignment horizontal="center"/>
    </xf>
    <xf numFmtId="4" fontId="8" fillId="4" borderId="1" xfId="1" applyNumberFormat="1" applyFont="1" applyFill="1" applyBorder="1"/>
    <xf numFmtId="0" fontId="8" fillId="4" borderId="7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8" sqref="B18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58">
        <v>3195</v>
      </c>
      <c r="C1" s="58">
        <v>2893</v>
      </c>
      <c r="D1" s="58">
        <v>2983</v>
      </c>
      <c r="E1" s="59">
        <v>3195</v>
      </c>
      <c r="F1" s="59">
        <v>1600</v>
      </c>
      <c r="G1" s="60" t="s">
        <v>35</v>
      </c>
      <c r="H1" s="60" t="s">
        <v>36</v>
      </c>
      <c r="I1" s="60" t="s">
        <v>37</v>
      </c>
    </row>
    <row r="2" spans="1:9" x14ac:dyDescent="0.25">
      <c r="A2">
        <v>2</v>
      </c>
      <c r="B2" s="58">
        <v>3483</v>
      </c>
      <c r="C2" s="58">
        <v>3153</v>
      </c>
      <c r="D2" s="58">
        <v>3251</v>
      </c>
      <c r="E2" s="61">
        <v>3483</v>
      </c>
      <c r="F2" s="61">
        <v>1744</v>
      </c>
      <c r="G2" t="s">
        <v>38</v>
      </c>
      <c r="H2">
        <v>3</v>
      </c>
      <c r="I2">
        <v>10</v>
      </c>
    </row>
    <row r="3" spans="1:9" x14ac:dyDescent="0.25">
      <c r="A3">
        <v>3</v>
      </c>
      <c r="B3" s="58">
        <v>3770</v>
      </c>
      <c r="C3" s="58">
        <v>3414</v>
      </c>
      <c r="D3" s="58">
        <v>3520</v>
      </c>
      <c r="E3" s="61">
        <v>3770</v>
      </c>
      <c r="F3" s="61">
        <v>1888</v>
      </c>
      <c r="H3">
        <v>10</v>
      </c>
      <c r="I3">
        <v>20</v>
      </c>
    </row>
    <row r="4" spans="1:9" x14ac:dyDescent="0.25">
      <c r="A4">
        <v>4</v>
      </c>
      <c r="B4" s="58">
        <v>4058</v>
      </c>
      <c r="C4" s="58">
        <v>3674</v>
      </c>
      <c r="D4" s="58">
        <v>3788</v>
      </c>
      <c r="E4" s="61">
        <v>4058</v>
      </c>
      <c r="F4" s="61">
        <v>2032</v>
      </c>
      <c r="H4">
        <v>20</v>
      </c>
      <c r="I4">
        <v>30</v>
      </c>
    </row>
    <row r="5" spans="1:9" x14ac:dyDescent="0.25">
      <c r="A5">
        <v>5</v>
      </c>
      <c r="B5" s="58">
        <v>4345</v>
      </c>
      <c r="C5" s="58">
        <v>3934</v>
      </c>
      <c r="D5" s="58">
        <v>4057</v>
      </c>
      <c r="E5" s="61">
        <v>4345</v>
      </c>
      <c r="F5" s="61">
        <v>2176</v>
      </c>
    </row>
    <row r="6" spans="1:9" x14ac:dyDescent="0.25">
      <c r="A6">
        <v>6</v>
      </c>
      <c r="B6" s="62">
        <v>4633</v>
      </c>
      <c r="C6" s="62">
        <v>4195</v>
      </c>
      <c r="D6" s="62">
        <v>4325</v>
      </c>
      <c r="E6" s="61">
        <v>4633</v>
      </c>
      <c r="F6" s="61">
        <v>2320</v>
      </c>
    </row>
    <row r="7" spans="1:9" x14ac:dyDescent="0.25">
      <c r="A7">
        <v>7</v>
      </c>
      <c r="B7" s="63">
        <v>4920</v>
      </c>
      <c r="C7" s="63">
        <v>4455</v>
      </c>
      <c r="D7" s="63">
        <v>4594</v>
      </c>
      <c r="E7" s="61">
        <v>4920</v>
      </c>
      <c r="F7" s="61">
        <v>2464</v>
      </c>
    </row>
    <row r="8" spans="1:9" x14ac:dyDescent="0.25">
      <c r="A8">
        <v>8</v>
      </c>
      <c r="B8" s="63">
        <v>5240</v>
      </c>
      <c r="C8" s="63">
        <v>4745</v>
      </c>
      <c r="D8" s="63">
        <v>4892</v>
      </c>
      <c r="E8" s="61">
        <v>5240</v>
      </c>
      <c r="F8" s="61">
        <v>2624</v>
      </c>
    </row>
    <row r="9" spans="1:9" x14ac:dyDescent="0.25">
      <c r="A9">
        <v>9</v>
      </c>
      <c r="B9" s="63">
        <v>5527</v>
      </c>
      <c r="C9" s="63">
        <v>5005</v>
      </c>
      <c r="D9" s="63">
        <v>5161</v>
      </c>
      <c r="E9" s="61">
        <v>5527</v>
      </c>
      <c r="F9" s="61">
        <v>2768</v>
      </c>
    </row>
    <row r="10" spans="1:9" x14ac:dyDescent="0.25">
      <c r="A10">
        <v>10</v>
      </c>
      <c r="B10" s="63">
        <v>5815</v>
      </c>
      <c r="C10" s="63">
        <v>5265</v>
      </c>
      <c r="D10" s="63">
        <v>5429</v>
      </c>
      <c r="E10" s="61">
        <v>5815</v>
      </c>
      <c r="F10" s="61">
        <v>2912</v>
      </c>
    </row>
    <row r="11" spans="1:9" x14ac:dyDescent="0.25">
      <c r="A11">
        <v>11</v>
      </c>
      <c r="B11" s="63">
        <v>6294</v>
      </c>
      <c r="C11" s="63">
        <v>5699</v>
      </c>
      <c r="D11" s="63">
        <v>5877</v>
      </c>
      <c r="E11" s="61">
        <v>6294</v>
      </c>
      <c r="F11" s="61">
        <v>3152</v>
      </c>
    </row>
    <row r="12" spans="1:9" x14ac:dyDescent="0.25">
      <c r="A12">
        <v>12</v>
      </c>
      <c r="B12" s="63">
        <v>6773</v>
      </c>
      <c r="C12" s="63">
        <v>6133</v>
      </c>
      <c r="D12" s="63">
        <v>6324</v>
      </c>
      <c r="E12" s="61">
        <v>6773</v>
      </c>
      <c r="F12" s="61">
        <v>3392</v>
      </c>
    </row>
    <row r="13" spans="1:9" x14ac:dyDescent="0.25">
      <c r="A13">
        <v>13</v>
      </c>
      <c r="B13" s="63">
        <v>7253</v>
      </c>
      <c r="C13" s="63">
        <v>6567</v>
      </c>
      <c r="D13" s="63">
        <v>6771</v>
      </c>
      <c r="E13" s="61">
        <v>7253</v>
      </c>
      <c r="F13" s="61">
        <v>3632</v>
      </c>
    </row>
    <row r="14" spans="1:9" x14ac:dyDescent="0.25">
      <c r="A14">
        <v>14</v>
      </c>
      <c r="B14" s="63">
        <v>7732</v>
      </c>
      <c r="C14" s="63">
        <v>7001</v>
      </c>
      <c r="D14" s="63">
        <v>7219</v>
      </c>
      <c r="E14" s="61">
        <v>7732</v>
      </c>
      <c r="F14" s="61">
        <v>3872</v>
      </c>
    </row>
    <row r="15" spans="1:9" x14ac:dyDescent="0.25">
      <c r="A15">
        <v>15</v>
      </c>
      <c r="B15" s="63">
        <v>8243</v>
      </c>
      <c r="C15" s="63">
        <v>7464</v>
      </c>
      <c r="D15" s="63">
        <v>7696</v>
      </c>
      <c r="E15" s="61">
        <v>8243</v>
      </c>
      <c r="F15" s="61">
        <v>4128</v>
      </c>
    </row>
    <row r="16" spans="1:9" x14ac:dyDescent="0.25">
      <c r="A16">
        <v>16</v>
      </c>
      <c r="B16" s="63">
        <v>8914</v>
      </c>
      <c r="C16" s="63">
        <v>8071</v>
      </c>
      <c r="D16" s="63">
        <v>8323</v>
      </c>
      <c r="E16" s="61">
        <v>8914</v>
      </c>
      <c r="F16" s="61">
        <v>4464</v>
      </c>
    </row>
    <row r="17" spans="1:6" x14ac:dyDescent="0.25">
      <c r="A17">
        <v>17</v>
      </c>
      <c r="B17" s="64">
        <v>9585</v>
      </c>
      <c r="C17" s="64">
        <v>8679</v>
      </c>
      <c r="D17" s="61">
        <v>8949</v>
      </c>
      <c r="E17" s="61">
        <v>9585</v>
      </c>
      <c r="F17" s="61"/>
    </row>
    <row r="18" spans="1:6" x14ac:dyDescent="0.25">
      <c r="A18" t="s">
        <v>39</v>
      </c>
      <c r="B18" s="65">
        <v>6500</v>
      </c>
      <c r="C18" s="65"/>
      <c r="D18" s="65">
        <v>6700</v>
      </c>
      <c r="E18" s="65">
        <v>7176</v>
      </c>
      <c r="F18" s="65">
        <v>3200</v>
      </c>
    </row>
    <row r="19" spans="1:6" x14ac:dyDescent="0.25">
      <c r="A19" t="s">
        <v>4</v>
      </c>
      <c r="B19" s="66">
        <v>44531</v>
      </c>
      <c r="C19" s="66"/>
      <c r="D19" s="66" t="s">
        <v>40</v>
      </c>
      <c r="E19" s="66" t="s">
        <v>41</v>
      </c>
      <c r="F19" s="66" t="s">
        <v>42</v>
      </c>
    </row>
    <row r="20" spans="1:6" x14ac:dyDescent="0.25">
      <c r="B20" s="66"/>
      <c r="C20" s="66"/>
      <c r="D20" s="66"/>
      <c r="E20" s="66"/>
      <c r="F20" s="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S48"/>
  <sheetViews>
    <sheetView tabSelected="1" view="pageBreakPreview" zoomScale="85" zoomScaleNormal="85" zoomScaleSheetLayoutView="85" workbookViewId="0">
      <selection activeCell="S17" sqref="S17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7.140625" style="2" customWidth="1"/>
    <col min="5" max="5" width="5.7109375" style="2" customWidth="1"/>
    <col min="6" max="6" width="10.42578125" style="2" customWidth="1"/>
    <col min="7" max="7" width="11.28515625" style="2" customWidth="1"/>
    <col min="8" max="8" width="10.85546875" style="2" customWidth="1"/>
    <col min="9" max="9" width="11.7109375" style="2" customWidth="1"/>
    <col min="10" max="10" width="9.28515625" style="2" customWidth="1"/>
    <col min="11" max="11" width="8.5703125" style="2" customWidth="1"/>
    <col min="12" max="12" width="8.42578125" style="2" customWidth="1"/>
    <col min="13" max="13" width="8.7109375" style="2" customWidth="1"/>
    <col min="14" max="14" width="11.5703125" style="2" customWidth="1"/>
    <col min="15" max="17" width="9.140625" style="2" customWidth="1"/>
    <col min="18" max="18" width="14.140625" style="2" customWidth="1"/>
    <col min="19" max="254" width="9.140625" style="2" customWidth="1"/>
    <col min="255" max="255" width="6" style="2" customWidth="1"/>
    <col min="256" max="16384" width="6.28515625" style="2"/>
  </cols>
  <sheetData>
    <row r="1" spans="1:201" s="12" customFormat="1" ht="15" x14ac:dyDescent="0.25">
      <c r="A1" s="8"/>
      <c r="B1" s="8"/>
      <c r="C1" s="9"/>
      <c r="D1" s="10"/>
      <c r="E1" s="11"/>
      <c r="F1" s="19"/>
      <c r="G1" s="19"/>
      <c r="H1" s="19"/>
      <c r="K1" s="13" t="s">
        <v>66</v>
      </c>
      <c r="L1" s="16"/>
      <c r="O1" s="14"/>
      <c r="S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</row>
    <row r="2" spans="1:201" s="12" customFormat="1" ht="15" x14ac:dyDescent="0.25">
      <c r="A2" s="8"/>
      <c r="B2" s="8"/>
      <c r="C2" s="9"/>
      <c r="D2" s="10"/>
      <c r="E2" s="11"/>
      <c r="F2" s="19"/>
      <c r="G2" s="19"/>
      <c r="H2" s="19"/>
      <c r="K2" s="8" t="s">
        <v>23</v>
      </c>
      <c r="L2" s="8"/>
      <c r="M2" s="8"/>
      <c r="O2" s="14"/>
      <c r="S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</row>
    <row r="3" spans="1:201" s="12" customFormat="1" ht="15" x14ac:dyDescent="0.25">
      <c r="A3" s="8"/>
      <c r="B3" s="8"/>
      <c r="C3" s="9"/>
      <c r="D3" s="10"/>
      <c r="E3" s="11"/>
      <c r="F3" s="19"/>
      <c r="G3" s="19"/>
      <c r="H3" s="19"/>
      <c r="K3" s="8" t="s">
        <v>0</v>
      </c>
      <c r="L3" s="8"/>
      <c r="M3" s="8"/>
      <c r="O3" s="14"/>
      <c r="S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</row>
    <row r="4" spans="1:201" s="12" customFormat="1" ht="15" x14ac:dyDescent="0.25">
      <c r="A4" s="8"/>
      <c r="B4" s="8"/>
      <c r="C4" s="9"/>
      <c r="D4" s="10"/>
      <c r="E4" s="11"/>
      <c r="F4" s="19"/>
      <c r="G4" s="19"/>
      <c r="H4" s="19"/>
      <c r="K4" s="8" t="s">
        <v>67</v>
      </c>
      <c r="L4" s="8"/>
      <c r="M4" s="8"/>
      <c r="O4" s="14"/>
      <c r="S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</row>
    <row r="5" spans="1:201" s="12" customFormat="1" ht="15" x14ac:dyDescent="0.25">
      <c r="A5" s="8"/>
      <c r="B5" s="8"/>
      <c r="C5" s="9"/>
      <c r="D5" s="10"/>
      <c r="E5" s="11"/>
      <c r="F5" s="19"/>
      <c r="G5" s="19"/>
      <c r="H5" s="19"/>
      <c r="K5" s="13"/>
      <c r="L5" s="16"/>
      <c r="O5" s="14"/>
      <c r="S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</row>
    <row r="6" spans="1:201" s="12" customFormat="1" ht="15" x14ac:dyDescent="0.25">
      <c r="A6" s="15" t="s">
        <v>30</v>
      </c>
      <c r="B6" s="8"/>
      <c r="C6" s="9"/>
      <c r="D6" s="89"/>
      <c r="E6" s="89"/>
      <c r="F6" s="98" t="s">
        <v>30</v>
      </c>
      <c r="G6" s="98"/>
      <c r="H6" s="16"/>
      <c r="I6" s="16"/>
      <c r="J6" s="17"/>
      <c r="K6" s="17" t="s">
        <v>31</v>
      </c>
      <c r="L6" s="17"/>
      <c r="M6" s="17"/>
      <c r="O6" s="14"/>
      <c r="P6" s="14"/>
      <c r="R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01" s="12" customFormat="1" ht="15" x14ac:dyDescent="0.25">
      <c r="A7" s="72" t="s">
        <v>45</v>
      </c>
      <c r="B7" s="72"/>
      <c r="C7" s="9"/>
      <c r="D7" s="55"/>
      <c r="E7" s="56"/>
      <c r="F7" s="55" t="s">
        <v>49</v>
      </c>
      <c r="G7" s="56"/>
      <c r="H7" s="57"/>
      <c r="I7" s="16"/>
      <c r="K7" s="17" t="s">
        <v>62</v>
      </c>
      <c r="L7" s="23"/>
      <c r="O7" s="14"/>
      <c r="S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</row>
    <row r="8" spans="1:201" s="12" customFormat="1" ht="18" customHeight="1" x14ac:dyDescent="0.25">
      <c r="A8" s="72" t="s">
        <v>0</v>
      </c>
      <c r="B8" s="72"/>
      <c r="C8" s="9"/>
      <c r="D8" s="18"/>
      <c r="E8" s="10"/>
      <c r="F8" s="55" t="s">
        <v>0</v>
      </c>
      <c r="G8" s="10"/>
      <c r="H8" s="16"/>
      <c r="I8" s="16"/>
      <c r="K8" s="13" t="s">
        <v>14</v>
      </c>
      <c r="L8" s="13"/>
      <c r="O8" s="14"/>
      <c r="S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</row>
    <row r="9" spans="1:201" s="12" customFormat="1" ht="15" x14ac:dyDescent="0.25">
      <c r="A9" s="15"/>
      <c r="B9" s="15"/>
      <c r="C9" s="9"/>
      <c r="E9" s="10"/>
      <c r="G9" s="10"/>
      <c r="H9" s="16"/>
      <c r="I9" s="16"/>
      <c r="K9" s="13" t="s">
        <v>65</v>
      </c>
      <c r="L9" s="13"/>
      <c r="O9" s="14"/>
      <c r="S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</row>
    <row r="10" spans="1:201" s="12" customFormat="1" ht="15" x14ac:dyDescent="0.25">
      <c r="A10" s="15"/>
      <c r="B10" s="15"/>
      <c r="C10" s="9"/>
      <c r="D10" s="18"/>
      <c r="E10" s="10"/>
      <c r="F10" s="18"/>
      <c r="G10" s="10"/>
      <c r="H10" s="19"/>
      <c r="I10" s="19"/>
      <c r="K10" s="67" t="s">
        <v>43</v>
      </c>
      <c r="L10" s="20"/>
    </row>
    <row r="11" spans="1:201" s="70" customFormat="1" ht="15" x14ac:dyDescent="0.25">
      <c r="A11" s="15" t="s">
        <v>63</v>
      </c>
      <c r="B11" s="15"/>
      <c r="C11" s="9"/>
      <c r="D11" s="55"/>
      <c r="E11" s="56"/>
      <c r="F11" s="55" t="s">
        <v>48</v>
      </c>
      <c r="G11" s="56"/>
      <c r="H11" s="68"/>
      <c r="I11" s="68"/>
      <c r="J11" s="69"/>
      <c r="K11" s="69" t="s">
        <v>44</v>
      </c>
      <c r="L11" s="17"/>
      <c r="M11" s="17"/>
      <c r="N11" s="17"/>
    </row>
    <row r="12" spans="1:201" s="12" customFormat="1" ht="15" x14ac:dyDescent="0.25">
      <c r="A12" s="8"/>
      <c r="B12" s="8"/>
      <c r="C12" s="9"/>
      <c r="D12" s="18"/>
      <c r="E12" s="10"/>
      <c r="F12" s="19"/>
      <c r="G12" s="19"/>
      <c r="H12" s="19"/>
      <c r="I12" s="19"/>
      <c r="J12" s="19"/>
      <c r="K12" s="19"/>
      <c r="L12" s="19"/>
      <c r="M12" s="19"/>
      <c r="N12" s="13"/>
      <c r="O12" s="19"/>
    </row>
    <row r="13" spans="1:201" ht="18.75" x14ac:dyDescent="0.3">
      <c r="A13" s="1"/>
      <c r="B13" s="3"/>
      <c r="C13" s="90" t="s">
        <v>1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</row>
    <row r="14" spans="1:201" ht="18.75" x14ac:dyDescent="0.3">
      <c r="A14" s="1"/>
      <c r="B14" s="3"/>
      <c r="C14" s="3"/>
      <c r="D14" s="90" t="s">
        <v>28</v>
      </c>
      <c r="E14" s="90"/>
      <c r="F14" s="90"/>
      <c r="G14" s="90"/>
      <c r="H14" s="90"/>
      <c r="I14" s="90"/>
      <c r="J14" s="90"/>
      <c r="K14" s="90"/>
      <c r="L14" s="90"/>
      <c r="M14" s="3"/>
      <c r="N14" s="3"/>
    </row>
    <row r="15" spans="1:201" ht="18.75" x14ac:dyDescent="0.3">
      <c r="A15" s="1"/>
      <c r="B15" s="3"/>
      <c r="C15" s="3"/>
      <c r="D15" s="90" t="s">
        <v>27</v>
      </c>
      <c r="E15" s="90"/>
      <c r="F15" s="90"/>
      <c r="G15" s="90"/>
      <c r="H15" s="90"/>
      <c r="I15" s="90"/>
      <c r="J15" s="90"/>
      <c r="K15" s="90"/>
      <c r="L15" s="90"/>
      <c r="M15" s="3"/>
      <c r="N15" s="3"/>
    </row>
    <row r="16" spans="1:201" ht="18.75" x14ac:dyDescent="0.3">
      <c r="A16" s="1"/>
      <c r="B16" s="92" t="s">
        <v>64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18" ht="12.75" customHeight="1" x14ac:dyDescent="0.2">
      <c r="A17" s="1"/>
      <c r="B17" s="91" t="s">
        <v>2</v>
      </c>
      <c r="C17" s="91" t="s">
        <v>3</v>
      </c>
      <c r="D17" s="91" t="s">
        <v>4</v>
      </c>
      <c r="E17" s="91" t="s">
        <v>5</v>
      </c>
      <c r="F17" s="91" t="s">
        <v>6</v>
      </c>
      <c r="G17" s="93" t="s">
        <v>20</v>
      </c>
      <c r="H17" s="93" t="s">
        <v>29</v>
      </c>
      <c r="I17" s="94" t="s">
        <v>16</v>
      </c>
      <c r="J17" s="95"/>
      <c r="K17" s="94" t="s">
        <v>17</v>
      </c>
      <c r="L17" s="96"/>
      <c r="M17" s="95"/>
      <c r="N17" s="91" t="s">
        <v>7</v>
      </c>
    </row>
    <row r="18" spans="1:18" ht="120" customHeight="1" x14ac:dyDescent="0.2">
      <c r="A18" s="1"/>
      <c r="B18" s="93"/>
      <c r="C18" s="91"/>
      <c r="D18" s="91"/>
      <c r="E18" s="91"/>
      <c r="F18" s="91"/>
      <c r="G18" s="97"/>
      <c r="H18" s="97"/>
      <c r="I18" s="42" t="s">
        <v>24</v>
      </c>
      <c r="J18" s="42" t="s">
        <v>25</v>
      </c>
      <c r="K18" s="42" t="s">
        <v>26</v>
      </c>
      <c r="L18" s="42" t="s">
        <v>18</v>
      </c>
      <c r="M18" s="42" t="s">
        <v>19</v>
      </c>
      <c r="N18" s="91"/>
    </row>
    <row r="19" spans="1:18" s="50" customFormat="1" ht="30" customHeight="1" x14ac:dyDescent="0.25">
      <c r="A19" s="45"/>
      <c r="B19" s="46">
        <v>1</v>
      </c>
      <c r="C19" s="47" t="s">
        <v>8</v>
      </c>
      <c r="D19" s="48">
        <v>14</v>
      </c>
      <c r="E19" s="80">
        <v>1</v>
      </c>
      <c r="F19" s="49">
        <f>Лист1!B14</f>
        <v>7732</v>
      </c>
      <c r="G19" s="49">
        <f t="shared" ref="G19:G32" si="0">F19*E19</f>
        <v>7732</v>
      </c>
      <c r="H19" s="49">
        <f>G19*1.2</f>
        <v>9278.4</v>
      </c>
      <c r="I19" s="49">
        <f>H19*30%</f>
        <v>2783.52</v>
      </c>
      <c r="J19" s="49"/>
      <c r="K19" s="79"/>
      <c r="L19" s="49"/>
      <c r="M19" s="79"/>
      <c r="N19" s="49">
        <f>SUM(H19:M19)</f>
        <v>12061.92</v>
      </c>
      <c r="P19" s="51"/>
    </row>
    <row r="20" spans="1:18" s="50" customFormat="1" ht="42" customHeight="1" x14ac:dyDescent="0.25">
      <c r="A20" s="45"/>
      <c r="B20" s="46">
        <v>2</v>
      </c>
      <c r="C20" s="47" t="s">
        <v>9</v>
      </c>
      <c r="D20" s="88" t="s">
        <v>61</v>
      </c>
      <c r="E20" s="81">
        <v>1</v>
      </c>
      <c r="F20" s="49">
        <f>F19*0.95</f>
        <v>7345.4</v>
      </c>
      <c r="G20" s="49">
        <f t="shared" si="0"/>
        <v>7345.4</v>
      </c>
      <c r="H20" s="49">
        <f>H19*0.95</f>
        <v>8814.48</v>
      </c>
      <c r="I20" s="49">
        <f>H20*30%</f>
        <v>2644.34</v>
      </c>
      <c r="J20" s="49"/>
      <c r="K20" s="79"/>
      <c r="L20" s="49"/>
      <c r="M20" s="79"/>
      <c r="N20" s="49">
        <f t="shared" ref="N20:N31" si="1">SUM(H20:M20)</f>
        <v>11458.82</v>
      </c>
      <c r="P20" s="51"/>
    </row>
    <row r="21" spans="1:18" s="50" customFormat="1" ht="32.25" customHeight="1" x14ac:dyDescent="0.25">
      <c r="A21" s="45"/>
      <c r="B21" s="46">
        <v>3</v>
      </c>
      <c r="C21" s="47" t="s">
        <v>50</v>
      </c>
      <c r="D21" s="48">
        <v>12</v>
      </c>
      <c r="E21" s="52">
        <v>1.5</v>
      </c>
      <c r="F21" s="49">
        <f>Лист1!B12</f>
        <v>6773</v>
      </c>
      <c r="G21" s="49">
        <f t="shared" si="0"/>
        <v>10159.5</v>
      </c>
      <c r="H21" s="49">
        <f>E21*F21*1.3</f>
        <v>13207.35</v>
      </c>
      <c r="I21" s="49">
        <f>H21*20%</f>
        <v>2641.47</v>
      </c>
      <c r="J21" s="49"/>
      <c r="K21" s="79"/>
      <c r="L21" s="49"/>
      <c r="M21" s="79"/>
      <c r="N21" s="49">
        <f>SUM(H21:M21)</f>
        <v>15848.82</v>
      </c>
      <c r="P21" s="51"/>
    </row>
    <row r="22" spans="1:18" s="50" customFormat="1" ht="18" customHeight="1" x14ac:dyDescent="0.25">
      <c r="A22" s="45"/>
      <c r="B22" s="46">
        <v>4</v>
      </c>
      <c r="C22" s="47" t="s">
        <v>51</v>
      </c>
      <c r="D22" s="48">
        <v>12</v>
      </c>
      <c r="E22" s="52">
        <v>0.5</v>
      </c>
      <c r="F22" s="49">
        <f>Лист1!B12</f>
        <v>6773</v>
      </c>
      <c r="G22" s="49">
        <f t="shared" si="0"/>
        <v>3386.5</v>
      </c>
      <c r="H22" s="49">
        <f>E22*F22*1.3</f>
        <v>4402.45</v>
      </c>
      <c r="I22" s="49">
        <f>H22*30%</f>
        <v>1320.74</v>
      </c>
      <c r="J22" s="49"/>
      <c r="K22" s="79"/>
      <c r="L22" s="49"/>
      <c r="M22" s="79"/>
      <c r="N22" s="49">
        <f>SUM(H22:M22)</f>
        <v>5723.19</v>
      </c>
      <c r="P22" s="51"/>
      <c r="R22" s="53"/>
    </row>
    <row r="23" spans="1:18" s="50" customFormat="1" ht="18" customHeight="1" x14ac:dyDescent="0.25">
      <c r="A23" s="45"/>
      <c r="B23" s="46">
        <v>5</v>
      </c>
      <c r="C23" s="47" t="s">
        <v>52</v>
      </c>
      <c r="D23" s="48">
        <v>11</v>
      </c>
      <c r="E23" s="52">
        <v>1</v>
      </c>
      <c r="F23" s="49">
        <f>Лист1!B11</f>
        <v>6294</v>
      </c>
      <c r="G23" s="49">
        <f t="shared" si="0"/>
        <v>6294</v>
      </c>
      <c r="H23" s="49">
        <f>G23*1.2</f>
        <v>7552.8</v>
      </c>
      <c r="I23" s="49">
        <f>H23*10%</f>
        <v>755.28</v>
      </c>
      <c r="J23" s="49"/>
      <c r="K23" s="79"/>
      <c r="L23" s="49"/>
      <c r="M23" s="79"/>
      <c r="N23" s="49">
        <f t="shared" si="1"/>
        <v>8308.08</v>
      </c>
      <c r="P23" s="51"/>
    </row>
    <row r="24" spans="1:18" ht="22.5" customHeight="1" x14ac:dyDescent="0.25">
      <c r="A24" s="1"/>
      <c r="B24" s="46">
        <v>6</v>
      </c>
      <c r="C24" s="47" t="s">
        <v>53</v>
      </c>
      <c r="D24" s="71">
        <v>11</v>
      </c>
      <c r="E24" s="54">
        <v>0.5</v>
      </c>
      <c r="F24" s="49">
        <f>Лист1!B11</f>
        <v>6294</v>
      </c>
      <c r="G24" s="49">
        <f t="shared" si="0"/>
        <v>3147</v>
      </c>
      <c r="H24" s="49">
        <f>G24*1.2</f>
        <v>3776.4</v>
      </c>
      <c r="I24" s="49">
        <f>H24*10%</f>
        <v>377.64</v>
      </c>
      <c r="J24" s="49"/>
      <c r="K24" s="74"/>
      <c r="L24" s="73"/>
      <c r="M24" s="74"/>
      <c r="N24" s="49">
        <f t="shared" ref="N24" si="2">SUM(H24:M24)</f>
        <v>4154.04</v>
      </c>
      <c r="P24" s="43"/>
    </row>
    <row r="25" spans="1:18" s="50" customFormat="1" ht="26.25" customHeight="1" x14ac:dyDescent="0.25">
      <c r="A25" s="45"/>
      <c r="B25" s="46">
        <v>7</v>
      </c>
      <c r="C25" s="47" t="s">
        <v>52</v>
      </c>
      <c r="D25" s="48">
        <v>13</v>
      </c>
      <c r="E25" s="52">
        <v>1.5</v>
      </c>
      <c r="F25" s="49">
        <f>Лист1!B13</f>
        <v>7253</v>
      </c>
      <c r="G25" s="49">
        <f t="shared" si="0"/>
        <v>10879.5</v>
      </c>
      <c r="H25" s="49">
        <f>G25*1.5</f>
        <v>16319.25</v>
      </c>
      <c r="I25" s="49">
        <f>H25*30%</f>
        <v>4895.78</v>
      </c>
      <c r="J25" s="49"/>
      <c r="K25" s="79"/>
      <c r="L25" s="49"/>
      <c r="M25" s="79"/>
      <c r="N25" s="49">
        <f t="shared" si="1"/>
        <v>21215.03</v>
      </c>
      <c r="P25" s="51"/>
    </row>
    <row r="26" spans="1:18" s="50" customFormat="1" ht="32.25" customHeight="1" x14ac:dyDescent="0.25">
      <c r="A26" s="45"/>
      <c r="B26" s="46">
        <v>8</v>
      </c>
      <c r="C26" s="47" t="s">
        <v>50</v>
      </c>
      <c r="D26" s="48">
        <v>11</v>
      </c>
      <c r="E26" s="52">
        <v>0.5</v>
      </c>
      <c r="F26" s="49">
        <f>Лист1!B11</f>
        <v>6294</v>
      </c>
      <c r="G26" s="49">
        <f t="shared" si="0"/>
        <v>3147</v>
      </c>
      <c r="H26" s="49">
        <f t="shared" ref="H26" si="3">G26*1.2</f>
        <v>3776.4</v>
      </c>
      <c r="I26" s="49">
        <f>H26*20%</f>
        <v>755.28</v>
      </c>
      <c r="J26" s="49"/>
      <c r="K26" s="79"/>
      <c r="L26" s="49"/>
      <c r="M26" s="79"/>
      <c r="N26" s="49">
        <f t="shared" si="1"/>
        <v>4531.68</v>
      </c>
      <c r="O26" s="50">
        <v>0.5</v>
      </c>
      <c r="P26" s="51"/>
    </row>
    <row r="27" spans="1:18" s="50" customFormat="1" ht="18" customHeight="1" x14ac:dyDescent="0.25">
      <c r="A27" s="45"/>
      <c r="B27" s="46">
        <v>9</v>
      </c>
      <c r="C27" s="47" t="s">
        <v>54</v>
      </c>
      <c r="D27" s="48">
        <v>11</v>
      </c>
      <c r="E27" s="52">
        <v>1</v>
      </c>
      <c r="F27" s="49">
        <f>Лист1!B11</f>
        <v>6294</v>
      </c>
      <c r="G27" s="49">
        <f t="shared" si="0"/>
        <v>6294</v>
      </c>
      <c r="H27" s="49">
        <f t="shared" ref="H27:H28" si="4">G27*1.2</f>
        <v>7552.8</v>
      </c>
      <c r="I27" s="49">
        <f>H27*20%</f>
        <v>1510.56</v>
      </c>
      <c r="J27" s="49"/>
      <c r="K27" s="79"/>
      <c r="L27" s="49"/>
      <c r="M27" s="79"/>
      <c r="N27" s="49">
        <f t="shared" si="1"/>
        <v>9063.36</v>
      </c>
      <c r="P27" s="51"/>
    </row>
    <row r="28" spans="1:18" s="50" customFormat="1" ht="28.5" customHeight="1" x14ac:dyDescent="0.25">
      <c r="A28" s="45"/>
      <c r="B28" s="46">
        <v>10</v>
      </c>
      <c r="C28" s="47" t="s">
        <v>55</v>
      </c>
      <c r="D28" s="48">
        <v>11</v>
      </c>
      <c r="E28" s="82">
        <v>0.5</v>
      </c>
      <c r="F28" s="49">
        <f>Лист1!B11</f>
        <v>6294</v>
      </c>
      <c r="G28" s="49">
        <f t="shared" si="0"/>
        <v>3147</v>
      </c>
      <c r="H28" s="49">
        <f t="shared" si="4"/>
        <v>3776.4</v>
      </c>
      <c r="I28" s="49">
        <f>H28*20%</f>
        <v>755.28</v>
      </c>
      <c r="J28" s="49"/>
      <c r="K28" s="79"/>
      <c r="L28" s="49"/>
      <c r="M28" s="79"/>
      <c r="N28" s="49">
        <f t="shared" si="1"/>
        <v>4531.68</v>
      </c>
      <c r="P28" s="51"/>
    </row>
    <row r="29" spans="1:18" ht="29.25" customHeight="1" x14ac:dyDescent="0.25">
      <c r="A29" s="1"/>
      <c r="B29" s="46">
        <v>11</v>
      </c>
      <c r="C29" s="47" t="s">
        <v>56</v>
      </c>
      <c r="D29" s="71">
        <v>14</v>
      </c>
      <c r="E29" s="54">
        <v>1</v>
      </c>
      <c r="F29" s="49">
        <f>Лист1!B14</f>
        <v>7732</v>
      </c>
      <c r="G29" s="49">
        <f t="shared" si="0"/>
        <v>7732</v>
      </c>
      <c r="H29" s="49">
        <f>G29*1.7</f>
        <v>13144.4</v>
      </c>
      <c r="I29" s="49">
        <f>H29*10%</f>
        <v>1314.44</v>
      </c>
      <c r="J29" s="49">
        <f>H29*10%</f>
        <v>1314.44</v>
      </c>
      <c r="K29" s="74"/>
      <c r="L29" s="73"/>
      <c r="M29" s="74"/>
      <c r="N29" s="49">
        <f t="shared" si="1"/>
        <v>15773.28</v>
      </c>
      <c r="P29" s="43"/>
    </row>
    <row r="30" spans="1:18" ht="25.5" customHeight="1" x14ac:dyDescent="0.25">
      <c r="A30" s="1"/>
      <c r="B30" s="46">
        <v>12</v>
      </c>
      <c r="C30" s="47" t="s">
        <v>57</v>
      </c>
      <c r="D30" s="71">
        <v>14</v>
      </c>
      <c r="E30" s="54">
        <v>0.5</v>
      </c>
      <c r="F30" s="49">
        <f>Лист1!B14</f>
        <v>7732</v>
      </c>
      <c r="G30" s="49">
        <f t="shared" si="0"/>
        <v>3866</v>
      </c>
      <c r="H30" s="49">
        <f>G30*1.7</f>
        <v>6572.2</v>
      </c>
      <c r="I30" s="49">
        <f>H30*30%</f>
        <v>1971.66</v>
      </c>
      <c r="J30" s="79"/>
      <c r="K30" s="73"/>
      <c r="L30" s="74"/>
      <c r="M30" s="39"/>
      <c r="N30" s="49">
        <f t="shared" si="1"/>
        <v>8543.86</v>
      </c>
      <c r="O30" s="2">
        <v>0.5</v>
      </c>
      <c r="P30" s="43"/>
    </row>
    <row r="31" spans="1:18" ht="28.5" customHeight="1" x14ac:dyDescent="0.25">
      <c r="A31" s="1"/>
      <c r="B31" s="46">
        <v>13</v>
      </c>
      <c r="C31" s="47" t="s">
        <v>55</v>
      </c>
      <c r="D31" s="71">
        <v>11</v>
      </c>
      <c r="E31" s="54">
        <v>0.5</v>
      </c>
      <c r="F31" s="49">
        <f>Лист1!B11</f>
        <v>6294</v>
      </c>
      <c r="G31" s="49">
        <f t="shared" si="0"/>
        <v>3147</v>
      </c>
      <c r="H31" s="49">
        <f>G31*1.2</f>
        <v>3776.4</v>
      </c>
      <c r="I31" s="49">
        <f>H31*10%</f>
        <v>377.64</v>
      </c>
      <c r="J31" s="79"/>
      <c r="K31" s="73"/>
      <c r="L31" s="74"/>
      <c r="M31" s="39"/>
      <c r="N31" s="49">
        <f t="shared" si="1"/>
        <v>4154.04</v>
      </c>
      <c r="P31" s="43"/>
    </row>
    <row r="32" spans="1:18" ht="28.5" customHeight="1" x14ac:dyDescent="0.25">
      <c r="A32" s="1"/>
      <c r="B32" s="46">
        <v>14</v>
      </c>
      <c r="C32" s="47" t="s">
        <v>58</v>
      </c>
      <c r="D32" s="71">
        <v>11</v>
      </c>
      <c r="E32" s="54">
        <v>0.5</v>
      </c>
      <c r="F32" s="49">
        <f>Лист1!B11</f>
        <v>6294</v>
      </c>
      <c r="G32" s="49">
        <f t="shared" si="0"/>
        <v>3147</v>
      </c>
      <c r="H32" s="49">
        <f>G32*1.2</f>
        <v>3776.4</v>
      </c>
      <c r="I32" s="49">
        <f>H32*30%</f>
        <v>1132.92</v>
      </c>
      <c r="J32" s="79"/>
      <c r="K32" s="73"/>
      <c r="L32" s="74"/>
      <c r="M32" s="39"/>
      <c r="N32" s="49">
        <f>SUM(H32:M32)</f>
        <v>4909.32</v>
      </c>
      <c r="O32" s="2">
        <v>0.5</v>
      </c>
      <c r="P32" s="43"/>
    </row>
    <row r="33" spans="1:18" ht="18" customHeight="1" x14ac:dyDescent="0.25">
      <c r="A33" s="1"/>
      <c r="B33" s="27"/>
      <c r="C33" s="37" t="s">
        <v>10</v>
      </c>
      <c r="D33" s="33"/>
      <c r="E33" s="33">
        <f>SUM(E19:E32)</f>
        <v>11.5</v>
      </c>
      <c r="F33" s="34"/>
      <c r="G33" s="34">
        <f t="shared" ref="G33:N33" si="5">SUM(G19:G32)</f>
        <v>79423.899999999994</v>
      </c>
      <c r="H33" s="34">
        <f>SUM(H19:H32)</f>
        <v>105726.13</v>
      </c>
      <c r="I33" s="34">
        <f t="shared" si="5"/>
        <v>23236.55</v>
      </c>
      <c r="J33" s="34">
        <f t="shared" si="5"/>
        <v>1314.44</v>
      </c>
      <c r="K33" s="34">
        <f t="shared" si="5"/>
        <v>0</v>
      </c>
      <c r="L33" s="34">
        <f t="shared" si="5"/>
        <v>0</v>
      </c>
      <c r="M33" s="34">
        <f t="shared" si="5"/>
        <v>0</v>
      </c>
      <c r="N33" s="34">
        <f t="shared" si="5"/>
        <v>130277.12</v>
      </c>
    </row>
    <row r="34" spans="1:18" s="50" customFormat="1" ht="18" customHeight="1" x14ac:dyDescent="0.25">
      <c r="A34" s="45"/>
      <c r="B34" s="83">
        <v>15</v>
      </c>
      <c r="C34" s="87" t="s">
        <v>59</v>
      </c>
      <c r="D34" s="48">
        <v>14</v>
      </c>
      <c r="E34" s="85">
        <v>0.5</v>
      </c>
      <c r="F34" s="39">
        <f>Лист1!B14</f>
        <v>7732</v>
      </c>
      <c r="G34" s="73">
        <f t="shared" ref="G34:G41" si="6">F34*E34</f>
        <v>3866</v>
      </c>
      <c r="H34" s="73"/>
      <c r="I34" s="86">
        <f>G34*30%</f>
        <v>1159.8</v>
      </c>
      <c r="J34" s="86"/>
      <c r="K34" s="86"/>
      <c r="L34" s="86"/>
      <c r="M34" s="86"/>
      <c r="N34" s="39">
        <f t="shared" ref="N34:N41" si="7">SUM(G34:M34)</f>
        <v>5025.8</v>
      </c>
    </row>
    <row r="35" spans="1:18" s="50" customFormat="1" ht="18" customHeight="1" x14ac:dyDescent="0.25">
      <c r="A35" s="45"/>
      <c r="B35" s="83">
        <v>16</v>
      </c>
      <c r="C35" s="84" t="s">
        <v>60</v>
      </c>
      <c r="D35" s="48">
        <v>9</v>
      </c>
      <c r="E35" s="85">
        <v>0.5</v>
      </c>
      <c r="F35" s="39">
        <f>Лист1!B9</f>
        <v>5527</v>
      </c>
      <c r="G35" s="73">
        <f t="shared" si="6"/>
        <v>2763.5</v>
      </c>
      <c r="H35" s="73"/>
      <c r="I35" s="86">
        <f>G35*30%</f>
        <v>829.05</v>
      </c>
      <c r="J35" s="86"/>
      <c r="K35" s="86"/>
      <c r="L35" s="86"/>
      <c r="M35" s="86"/>
      <c r="N35" s="39">
        <f t="shared" si="7"/>
        <v>3592.55</v>
      </c>
    </row>
    <row r="36" spans="1:18" ht="26.25" customHeight="1" x14ac:dyDescent="0.25">
      <c r="A36" s="1"/>
      <c r="B36" s="83">
        <v>17</v>
      </c>
      <c r="C36" s="47" t="s">
        <v>46</v>
      </c>
      <c r="D36" s="30">
        <v>2</v>
      </c>
      <c r="E36" s="35">
        <v>1</v>
      </c>
      <c r="F36" s="39">
        <f>Лист1!B2</f>
        <v>3483</v>
      </c>
      <c r="G36" s="73">
        <f t="shared" si="6"/>
        <v>3483</v>
      </c>
      <c r="H36" s="73"/>
      <c r="I36" s="74"/>
      <c r="J36" s="74"/>
      <c r="K36" s="39">
        <f>G36*10%</f>
        <v>348.3</v>
      </c>
      <c r="L36" s="73"/>
      <c r="M36" s="74"/>
      <c r="N36" s="39">
        <f t="shared" si="7"/>
        <v>3831.3</v>
      </c>
    </row>
    <row r="37" spans="1:18" ht="18" hidden="1" customHeight="1" x14ac:dyDescent="0.25">
      <c r="A37" s="1"/>
      <c r="B37" s="83">
        <v>18</v>
      </c>
      <c r="C37" s="29" t="s">
        <v>11</v>
      </c>
      <c r="D37" s="36"/>
      <c r="E37" s="35"/>
      <c r="F37" s="39">
        <f>Лист1!B3</f>
        <v>3770</v>
      </c>
      <c r="G37" s="73">
        <f t="shared" si="6"/>
        <v>0</v>
      </c>
      <c r="H37" s="73"/>
      <c r="I37" s="74"/>
      <c r="J37" s="74"/>
      <c r="K37" s="74"/>
      <c r="L37" s="73"/>
      <c r="M37" s="39"/>
      <c r="N37" s="39">
        <f t="shared" si="7"/>
        <v>0</v>
      </c>
    </row>
    <row r="38" spans="1:18" ht="15" hidden="1" customHeight="1" x14ac:dyDescent="0.25">
      <c r="A38" s="1"/>
      <c r="B38" s="83">
        <v>19</v>
      </c>
      <c r="C38" s="29" t="s">
        <v>11</v>
      </c>
      <c r="D38" s="36"/>
      <c r="E38" s="35"/>
      <c r="F38" s="39">
        <f>Лист1!B4</f>
        <v>4058</v>
      </c>
      <c r="G38" s="73">
        <f t="shared" si="6"/>
        <v>0</v>
      </c>
      <c r="H38" s="73"/>
      <c r="I38" s="74"/>
      <c r="J38" s="74"/>
      <c r="K38" s="74"/>
      <c r="L38" s="73"/>
      <c r="M38" s="39"/>
      <c r="N38" s="39">
        <f t="shared" si="7"/>
        <v>0</v>
      </c>
    </row>
    <row r="39" spans="1:18" ht="18" customHeight="1" x14ac:dyDescent="0.25">
      <c r="A39" s="1"/>
      <c r="B39" s="83">
        <v>18</v>
      </c>
      <c r="C39" s="29" t="s">
        <v>12</v>
      </c>
      <c r="D39" s="36">
        <v>8</v>
      </c>
      <c r="E39" s="35">
        <v>1</v>
      </c>
      <c r="F39" s="39">
        <f>Лист1!B8</f>
        <v>5240</v>
      </c>
      <c r="G39" s="73">
        <f t="shared" si="6"/>
        <v>5240</v>
      </c>
      <c r="H39" s="73"/>
      <c r="I39" s="74"/>
      <c r="J39" s="74"/>
      <c r="K39" s="74"/>
      <c r="L39" s="73"/>
      <c r="M39" s="74"/>
      <c r="N39" s="39">
        <f t="shared" si="7"/>
        <v>5240</v>
      </c>
      <c r="Q39" s="43"/>
    </row>
    <row r="40" spans="1:18" ht="42" customHeight="1" x14ac:dyDescent="0.25">
      <c r="A40" s="1"/>
      <c r="B40" s="83">
        <v>19</v>
      </c>
      <c r="C40" s="29" t="s">
        <v>47</v>
      </c>
      <c r="D40" s="36">
        <v>3</v>
      </c>
      <c r="E40" s="75">
        <v>1</v>
      </c>
      <c r="F40" s="76">
        <f>Лист1!B3</f>
        <v>3770</v>
      </c>
      <c r="G40" s="77">
        <f t="shared" si="6"/>
        <v>3770</v>
      </c>
      <c r="H40" s="77"/>
      <c r="I40" s="78"/>
      <c r="J40" s="78"/>
      <c r="K40" s="78"/>
      <c r="L40" s="77"/>
      <c r="M40" s="78"/>
      <c r="N40" s="76">
        <f t="shared" si="7"/>
        <v>3770</v>
      </c>
      <c r="Q40" s="43"/>
    </row>
    <row r="41" spans="1:18" ht="15" hidden="1" x14ac:dyDescent="0.25">
      <c r="A41" s="1"/>
      <c r="B41" s="83">
        <v>20</v>
      </c>
      <c r="C41" s="29" t="s">
        <v>34</v>
      </c>
      <c r="D41" s="36">
        <v>2</v>
      </c>
      <c r="E41" s="35"/>
      <c r="F41" s="39">
        <f>Лист1!B2</f>
        <v>3483</v>
      </c>
      <c r="G41" s="31">
        <f t="shared" si="6"/>
        <v>0</v>
      </c>
      <c r="H41" s="31"/>
      <c r="I41" s="32"/>
      <c r="J41" s="32"/>
      <c r="K41" s="32"/>
      <c r="L41" s="44">
        <f>G41*35%</f>
        <v>0</v>
      </c>
      <c r="M41" s="44">
        <f>G41*1.7%</f>
        <v>0</v>
      </c>
      <c r="N41" s="39">
        <f t="shared" si="7"/>
        <v>0</v>
      </c>
    </row>
    <row r="42" spans="1:18" ht="18" customHeight="1" x14ac:dyDescent="0.25">
      <c r="A42" s="1"/>
      <c r="B42" s="5"/>
      <c r="C42" s="37" t="s">
        <v>10</v>
      </c>
      <c r="D42" s="33"/>
      <c r="E42" s="38">
        <f>SUM(E34:E41)</f>
        <v>4</v>
      </c>
      <c r="F42" s="34"/>
      <c r="G42" s="34">
        <f>SUM(G34:G41)</f>
        <v>19122.5</v>
      </c>
      <c r="H42" s="34">
        <f>SUM(H36:H39)</f>
        <v>0</v>
      </c>
      <c r="I42" s="34">
        <f>SUM(I34:I41)</f>
        <v>1988.85</v>
      </c>
      <c r="J42" s="34">
        <f t="shared" ref="J42:M42" si="8">SUM(J34:J41)</f>
        <v>0</v>
      </c>
      <c r="K42" s="34">
        <f t="shared" si="8"/>
        <v>348.3</v>
      </c>
      <c r="L42" s="34">
        <f t="shared" si="8"/>
        <v>0</v>
      </c>
      <c r="M42" s="34">
        <f t="shared" si="8"/>
        <v>0</v>
      </c>
      <c r="N42" s="40">
        <f>SUM(N34:N41)</f>
        <v>21459.65</v>
      </c>
    </row>
    <row r="43" spans="1:18" ht="18" customHeight="1" x14ac:dyDescent="0.2">
      <c r="A43" s="1"/>
      <c r="B43" s="4"/>
      <c r="C43" s="6" t="s">
        <v>10</v>
      </c>
      <c r="D43" s="21"/>
      <c r="E43" s="28">
        <f>E33+E42</f>
        <v>15.5</v>
      </c>
      <c r="F43" s="22"/>
      <c r="G43" s="22">
        <f t="shared" ref="G43:N43" si="9">G33+G42</f>
        <v>98546.4</v>
      </c>
      <c r="H43" s="22">
        <f t="shared" si="9"/>
        <v>105726.13</v>
      </c>
      <c r="I43" s="22">
        <f t="shared" si="9"/>
        <v>25225.4</v>
      </c>
      <c r="J43" s="22">
        <f t="shared" si="9"/>
        <v>1314.44</v>
      </c>
      <c r="K43" s="22">
        <f t="shared" si="9"/>
        <v>348.3</v>
      </c>
      <c r="L43" s="22">
        <f t="shared" si="9"/>
        <v>0</v>
      </c>
      <c r="M43" s="22">
        <f t="shared" si="9"/>
        <v>0</v>
      </c>
      <c r="N43" s="41">
        <f t="shared" si="9"/>
        <v>151736.76999999999</v>
      </c>
    </row>
    <row r="44" spans="1:18" x14ac:dyDescent="0.2">
      <c r="B44" s="2" t="s">
        <v>15</v>
      </c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8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R45" s="43"/>
    </row>
    <row r="46" spans="1:18" ht="14.25" x14ac:dyDescent="0.2">
      <c r="A46" s="1"/>
      <c r="B46" s="1"/>
      <c r="C46" s="24" t="s">
        <v>21</v>
      </c>
      <c r="D46" s="25"/>
      <c r="E46" s="25"/>
      <c r="F46" s="25"/>
      <c r="G46" s="25"/>
      <c r="H46" s="25"/>
      <c r="I46" s="7"/>
      <c r="J46" s="7"/>
      <c r="K46" s="25"/>
      <c r="L46" s="25"/>
      <c r="M46" s="25" t="s">
        <v>32</v>
      </c>
      <c r="N46" s="26"/>
    </row>
    <row r="47" spans="1:18" ht="14.25" x14ac:dyDescent="0.2">
      <c r="A47" s="1"/>
      <c r="B47" s="1"/>
      <c r="C47" s="7" t="s">
        <v>22</v>
      </c>
      <c r="D47" s="25"/>
      <c r="E47" s="25"/>
      <c r="F47" s="25"/>
      <c r="G47" s="25"/>
      <c r="H47" s="25"/>
      <c r="I47" s="7"/>
      <c r="J47" s="7"/>
      <c r="K47" s="25"/>
      <c r="L47" s="25"/>
      <c r="M47" s="25"/>
      <c r="N47" s="26"/>
    </row>
    <row r="48" spans="1:18" ht="41.25" customHeight="1" x14ac:dyDescent="0.2">
      <c r="A48" s="1"/>
      <c r="B48" s="1"/>
      <c r="C48" s="7" t="s">
        <v>13</v>
      </c>
      <c r="D48" s="25"/>
      <c r="E48" s="25"/>
      <c r="F48" s="25"/>
      <c r="G48" s="25"/>
      <c r="H48" s="25"/>
      <c r="I48" s="7"/>
      <c r="J48" s="7"/>
      <c r="K48" s="25"/>
      <c r="L48" s="25"/>
      <c r="M48" s="25" t="s">
        <v>33</v>
      </c>
      <c r="N48" s="26"/>
    </row>
  </sheetData>
  <mergeCells count="16">
    <mergeCell ref="D6:E6"/>
    <mergeCell ref="C13:N13"/>
    <mergeCell ref="N17:N18"/>
    <mergeCell ref="B16:N16"/>
    <mergeCell ref="B17:B18"/>
    <mergeCell ref="I17:J17"/>
    <mergeCell ref="K17:M17"/>
    <mergeCell ref="H17:H18"/>
    <mergeCell ref="D14:L14"/>
    <mergeCell ref="D15:L15"/>
    <mergeCell ref="C17:C18"/>
    <mergeCell ref="D17:D18"/>
    <mergeCell ref="E17:E18"/>
    <mergeCell ref="F17:F18"/>
    <mergeCell ref="G17:G18"/>
    <mergeCell ref="F6:G6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2025-09-19T11:55:50Z</dcterms:modified>
</cp:coreProperties>
</file>